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.kth.se\dfs\home\s\v\svenda\appdata\xp.V2\Desktop\"/>
    </mc:Choice>
  </mc:AlternateContent>
  <bookViews>
    <workbookView xWindow="0" yWindow="0" windowWidth="19200" windowHeight="7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N6" i="1"/>
  <c r="I17" i="1"/>
  <c r="N9" i="1"/>
  <c r="N11" i="1" l="1"/>
  <c r="H19" i="1"/>
  <c r="D20" i="1" s="1"/>
  <c r="M13" i="1"/>
  <c r="M4" i="1" s="1"/>
  <c r="B6" i="1"/>
  <c r="E24" i="1" s="1"/>
  <c r="J26" i="1" l="1"/>
  <c r="K20" i="1"/>
</calcChain>
</file>

<file path=xl/sharedStrings.xml><?xml version="1.0" encoding="utf-8"?>
<sst xmlns="http://schemas.openxmlformats.org/spreadsheetml/2006/main" count="56" uniqueCount="48">
  <si>
    <t>År 0</t>
  </si>
  <si>
    <t>År 1</t>
  </si>
  <si>
    <t>År 2</t>
  </si>
  <si>
    <t>År 3</t>
  </si>
  <si>
    <t>År 4</t>
  </si>
  <si>
    <t>År 5</t>
  </si>
  <si>
    <t>A. Nuvärdemetoden</t>
  </si>
  <si>
    <t>AA. Nuvärdekvot</t>
  </si>
  <si>
    <t>BB. Annuitetskvot</t>
  </si>
  <si>
    <t>B. Annuitetsmetoden</t>
  </si>
  <si>
    <t>C. Internräntemetoden</t>
  </si>
  <si>
    <t>Gmax</t>
  </si>
  <si>
    <t>a minimum</t>
  </si>
  <si>
    <t>n minimum</t>
  </si>
  <si>
    <t>Årlig kostnad för investeringen är</t>
  </si>
  <si>
    <t>SEK</t>
  </si>
  <si>
    <t>Vid nuvärde = 0</t>
  </si>
  <si>
    <t>a min =</t>
  </si>
  <si>
    <t>T20 nr 11</t>
  </si>
  <si>
    <t>År 6</t>
  </si>
  <si>
    <t>År 7</t>
  </si>
  <si>
    <t>År 8</t>
  </si>
  <si>
    <t>År 9</t>
  </si>
  <si>
    <t>År 10</t>
  </si>
  <si>
    <t>n = 10 år</t>
  </si>
  <si>
    <t>r = 8 %</t>
  </si>
  <si>
    <t>Investering totalt</t>
  </si>
  <si>
    <t>Inbetalningsöverskott (a)</t>
  </si>
  <si>
    <t>Gundinvestering (I)</t>
  </si>
  <si>
    <t>Restvärde ®</t>
  </si>
  <si>
    <t>520 000 * (tab C, n = 10 år, r = 8 %, värde 6,7101) + (220 000 * (tab B, n = 10 år, r = 8 %, värde 0,4632) - 3 400 000 =</t>
  </si>
  <si>
    <t>191 156 / 3 400 000 = 0,0562 (avrundat)</t>
  </si>
  <si>
    <t>(avrundat)</t>
  </si>
  <si>
    <t>520 000 * tab C värde + (220 000 * 0,4632) - 3 400 000 = 0</t>
  </si>
  <si>
    <t>tab C värde = 6,3425</t>
  </si>
  <si>
    <t>r = ca 9 %</t>
  </si>
  <si>
    <t>(närmaste värde i tab C är 6,4177)</t>
  </si>
  <si>
    <t>G + nuvärde = 3 400 000 + 191 156 =</t>
  </si>
  <si>
    <t>(a min * 6,7101) + (220 000 * 0,4632) - 3 400 000 = 0</t>
  </si>
  <si>
    <t>n min = ca 9 år</t>
  </si>
  <si>
    <t>(9 år tabellvärde 6,2469, 10 år tabellvärde 6,7101)</t>
  </si>
  <si>
    <t>(facit 191 104 SEK)</t>
  </si>
  <si>
    <t xml:space="preserve">(3 400 000 - nuvärde R (101 904))* tab D, n = 10 år, r = 8 % (0,149) = </t>
  </si>
  <si>
    <t>Matematiskt uträknat årligt lika stort överskott = 520 000 - 491 416 =</t>
  </si>
  <si>
    <t>28 584 / 3 400 000 =</t>
  </si>
  <si>
    <t>Pay back tid nominellt</t>
  </si>
  <si>
    <t xml:space="preserve"> = G / a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</si>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</sst>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00000"/>
    <numFmt numFmtId="166" formatCode="#,##0.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80" zoomScaleNormal="80" workbookViewId="0">
      <selection activeCell="D10" sqref="D10"/>
    </sheetView>
  </sheetViews>
  <sheetFormatPr defaultRowHeight="14.5" x14ac:dyDescent="0.35"/>
  <cols>
    <col min="1" max="1" width="20.36328125" customWidth="1"/>
    <col min="2" max="2" width="26.1796875" customWidth="1"/>
    <col min="4" max="4" width="11.6328125" customWidth="1"/>
    <col min="5" max="5" width="17.90625" customWidth="1"/>
    <col min="12" max="12" width="8.6328125" customWidth="1"/>
    <col min="13" max="14" width="11.26953125" customWidth="1"/>
  </cols>
  <sheetData>
    <row r="1" spans="1:15" x14ac:dyDescent="0.35">
      <c r="A1" t="s">
        <v>18</v>
      </c>
      <c r="B1" s="1" t="s">
        <v>24</v>
      </c>
      <c r="D1" s="1" t="s">
        <v>25</v>
      </c>
    </row>
    <row r="2" spans="1:15" x14ac:dyDescent="0.3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</row>
    <row r="3" spans="1:15" ht="17.25" customHeight="1" x14ac:dyDescent="0.35">
      <c r="A3" t="s">
        <v>28</v>
      </c>
      <c r="B3" s="1">
        <v>-2200000</v>
      </c>
      <c r="C3" s="1"/>
      <c r="F3" s="1"/>
      <c r="G3" s="1"/>
      <c r="H3" s="1"/>
      <c r="I3" s="1"/>
      <c r="J3" s="1"/>
      <c r="K3" s="1"/>
      <c r="L3" s="1"/>
      <c r="M3" s="1"/>
      <c r="N3" s="1"/>
    </row>
    <row r="4" spans="1:15" ht="17.25" customHeight="1" x14ac:dyDescent="0.35">
      <c r="B4" s="1">
        <v>-540000</v>
      </c>
      <c r="C4" s="1"/>
      <c r="D4" s="1"/>
      <c r="E4" s="1"/>
      <c r="F4" s="1"/>
      <c r="G4" s="1"/>
      <c r="H4" s="1"/>
      <c r="I4" s="1"/>
      <c r="J4" s="1"/>
      <c r="K4" s="1"/>
      <c r="L4" s="1"/>
      <c r="M4" s="3">
        <f>M13/-B6</f>
        <v>5.6222352941176473E-2</v>
      </c>
      <c r="N4" s="1"/>
    </row>
    <row r="5" spans="1:15" ht="17.25" customHeight="1" x14ac:dyDescent="0.35">
      <c r="B5" s="1">
        <v>-660000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7.25" customHeight="1" x14ac:dyDescent="0.35">
      <c r="A6" t="s">
        <v>26</v>
      </c>
      <c r="B6" s="1">
        <f>SUM(B3:B5)</f>
        <v>-3400000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>-B6-M13</f>
        <v>3208844</v>
      </c>
    </row>
    <row r="7" spans="1:15" ht="13.15" customHeight="1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35">
      <c r="A8" t="s">
        <v>27</v>
      </c>
      <c r="B8" s="1"/>
      <c r="C8" s="1">
        <v>520000</v>
      </c>
      <c r="D8" s="1">
        <v>520000</v>
      </c>
      <c r="E8" s="1">
        <v>520000</v>
      </c>
      <c r="F8" s="1">
        <v>520000</v>
      </c>
      <c r="G8" s="1">
        <v>520000</v>
      </c>
      <c r="H8" s="1">
        <v>520000</v>
      </c>
      <c r="I8" s="1">
        <v>520000</v>
      </c>
      <c r="J8" s="1">
        <v>520000</v>
      </c>
      <c r="K8" s="1">
        <v>520000</v>
      </c>
      <c r="L8" s="1">
        <v>520000</v>
      </c>
      <c r="M8" s="1"/>
      <c r="N8" s="1"/>
    </row>
    <row r="9" spans="1:15" x14ac:dyDescent="0.35">
      <c r="A9" t="s">
        <v>45</v>
      </c>
      <c r="B9" s="5" t="s">
        <v>46</v>
      </c>
      <c r="C9" s="6">
        <f>-B6/C8</f>
        <v>6.5384615384615383</v>
      </c>
      <c r="D9" s="1" t="s">
        <v>47</v>
      </c>
      <c r="E9" s="1"/>
      <c r="F9" s="1"/>
      <c r="G9" s="1"/>
      <c r="H9" s="1"/>
      <c r="I9" s="1"/>
      <c r="J9" s="1"/>
      <c r="K9" s="1"/>
      <c r="L9" s="1"/>
      <c r="M9" s="1"/>
      <c r="N9" s="1">
        <f>-B6-N11</f>
        <v>3298096</v>
      </c>
    </row>
    <row r="10" spans="1:15" ht="7.9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35">
      <c r="A11" t="s">
        <v>29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v>220000</v>
      </c>
      <c r="M11" s="1"/>
      <c r="N11" s="1">
        <f>L11*0.4632</f>
        <v>101904</v>
      </c>
    </row>
    <row r="12" spans="1:15" ht="7.9" customHeight="1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x14ac:dyDescent="0.35">
      <c r="A13" t="s">
        <v>6</v>
      </c>
      <c r="B13" s="1"/>
      <c r="C13" s="1" t="s">
        <v>30</v>
      </c>
      <c r="D13" s="1"/>
      <c r="E13" s="1"/>
      <c r="F13" s="1"/>
      <c r="G13" s="1"/>
      <c r="H13" s="1"/>
      <c r="I13" s="1"/>
      <c r="J13" s="1"/>
      <c r="K13" s="1"/>
      <c r="L13" s="1"/>
      <c r="M13" s="1">
        <f>((520000*6.7101) + (220000*0.4632) - 3400000)</f>
        <v>191156</v>
      </c>
      <c r="N13" s="1" t="s">
        <v>15</v>
      </c>
      <c r="O13" t="s">
        <v>41</v>
      </c>
    </row>
    <row r="14" spans="1:15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x14ac:dyDescent="0.35">
      <c r="A15" t="s">
        <v>7</v>
      </c>
      <c r="B15" s="1" t="s">
        <v>31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35">
      <c r="A17" t="s">
        <v>9</v>
      </c>
      <c r="B17" s="1" t="s">
        <v>14</v>
      </c>
      <c r="C17" s="1"/>
      <c r="D17" s="1" t="s">
        <v>42</v>
      </c>
      <c r="E17" s="1"/>
      <c r="F17" s="1"/>
      <c r="G17" s="1"/>
      <c r="H17" s="1"/>
      <c r="I17" s="1">
        <f>N9*0.149</f>
        <v>491416.304</v>
      </c>
      <c r="J17" s="1"/>
      <c r="K17" s="1"/>
      <c r="L17" s="1"/>
      <c r="M17" s="1"/>
      <c r="N17" s="1"/>
      <c r="O17" s="1"/>
    </row>
    <row r="18" spans="1:15" ht="10.9" customHeight="1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5">
      <c r="B19" s="1" t="s">
        <v>43</v>
      </c>
      <c r="C19" s="1"/>
      <c r="D19" s="1"/>
      <c r="E19" s="1"/>
      <c r="F19" s="1">
        <v>28584</v>
      </c>
      <c r="G19" s="1"/>
      <c r="H19" s="1">
        <f>C8-I17</f>
        <v>28583.695999999996</v>
      </c>
      <c r="I19" s="1" t="s">
        <v>15</v>
      </c>
      <c r="J19" s="1"/>
      <c r="K19" s="1"/>
      <c r="L19" s="1"/>
      <c r="M19" s="1"/>
      <c r="N19" s="1"/>
    </row>
    <row r="20" spans="1:15" x14ac:dyDescent="0.35">
      <c r="A20" t="s">
        <v>8</v>
      </c>
      <c r="B20" s="1" t="s">
        <v>44</v>
      </c>
      <c r="C20" s="1"/>
      <c r="D20" s="4">
        <f>H19/-B6</f>
        <v>8.4069694117647042E-3</v>
      </c>
      <c r="E20" s="1" t="s">
        <v>32</v>
      </c>
      <c r="F20" s="1"/>
      <c r="G20" s="1"/>
      <c r="H20" s="1"/>
      <c r="I20" s="1"/>
      <c r="J20" s="1"/>
      <c r="K20" s="3">
        <f>N6/C8</f>
        <v>6.1708538461538458</v>
      </c>
      <c r="L20" s="1" t="s">
        <v>32</v>
      </c>
      <c r="M20" s="1"/>
      <c r="N20" s="1"/>
    </row>
    <row r="21" spans="1:15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x14ac:dyDescent="0.35">
      <c r="A22" t="s">
        <v>10</v>
      </c>
      <c r="B22" s="1" t="s">
        <v>16</v>
      </c>
      <c r="C22" s="1"/>
      <c r="D22" s="1" t="s">
        <v>33</v>
      </c>
      <c r="E22" s="1"/>
      <c r="F22" s="1"/>
      <c r="G22" s="1"/>
      <c r="H22" s="1"/>
      <c r="I22" s="1"/>
      <c r="J22" s="1" t="s">
        <v>34</v>
      </c>
      <c r="K22" s="1"/>
      <c r="L22" s="1" t="s">
        <v>35</v>
      </c>
      <c r="M22" s="1" t="s">
        <v>36</v>
      </c>
      <c r="N22" s="1"/>
    </row>
    <row r="23" spans="1:15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35">
      <c r="A24" t="s">
        <v>11</v>
      </c>
      <c r="B24" s="1" t="s">
        <v>37</v>
      </c>
      <c r="C24" s="1"/>
      <c r="D24" s="1"/>
      <c r="E24" s="1">
        <f>-B6+M13</f>
        <v>3591156</v>
      </c>
      <c r="F24" s="1" t="s">
        <v>15</v>
      </c>
      <c r="G24" s="1"/>
      <c r="H24" s="1"/>
      <c r="I24" s="1"/>
      <c r="J24" s="1"/>
      <c r="K24" s="1"/>
      <c r="L24" s="1"/>
      <c r="M24" s="1"/>
      <c r="N24" s="1"/>
    </row>
    <row r="25" spans="1:15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x14ac:dyDescent="0.35">
      <c r="A26" t="s">
        <v>12</v>
      </c>
      <c r="B26" s="1" t="s">
        <v>16</v>
      </c>
      <c r="C26" s="1"/>
      <c r="D26" s="1" t="s">
        <v>38</v>
      </c>
      <c r="E26" s="1"/>
      <c r="F26" s="1"/>
      <c r="G26" s="1"/>
      <c r="H26" s="1"/>
      <c r="I26" s="1" t="s">
        <v>17</v>
      </c>
      <c r="J26" s="1">
        <f>N6/6.7101</f>
        <v>478211.05497682601</v>
      </c>
      <c r="K26" s="1" t="s">
        <v>15</v>
      </c>
      <c r="L26" s="1"/>
      <c r="M26" s="1"/>
      <c r="N26" s="1"/>
    </row>
    <row r="27" spans="1:15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5" x14ac:dyDescent="0.35">
      <c r="A28" t="s">
        <v>13</v>
      </c>
      <c r="B28" s="1" t="s">
        <v>16</v>
      </c>
      <c r="C28" s="1"/>
      <c r="D28" s="1" t="s">
        <v>33</v>
      </c>
      <c r="E28" s="1"/>
      <c r="F28" s="1"/>
      <c r="G28" s="1"/>
      <c r="H28" s="1"/>
      <c r="I28" s="1"/>
      <c r="J28" s="1" t="s">
        <v>34</v>
      </c>
      <c r="K28" s="1"/>
      <c r="L28" s="1" t="s">
        <v>39</v>
      </c>
      <c r="M28" s="1"/>
      <c r="N28" s="1" t="s">
        <v>40</v>
      </c>
    </row>
    <row r="29" spans="1:15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5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Dahlström</dc:creator>
  <cp:lastModifiedBy>Sven Dahlström</cp:lastModifiedBy>
  <dcterms:created xsi:type="dcterms:W3CDTF">2022-12-01T09:22:51Z</dcterms:created>
  <dcterms:modified xsi:type="dcterms:W3CDTF">2022-12-06T11:07:54Z</dcterms:modified>
</cp:coreProperties>
</file>